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<sst xmlns="http://schemas.openxmlformats.org/spreadsheetml/2006/main" count="51" uniqueCount="27">
  <si>
    <t>acceptate in MDL</t>
  </si>
  <si>
    <t>lunii gestionare</t>
  </si>
  <si>
    <t>la situatia   30.08.2022</t>
  </si>
  <si>
    <t>- depozitele bancilor</t>
  </si>
  <si>
    <t>Informatia privind depozitele</t>
  </si>
  <si>
    <t>acceptate in valuta straina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</si>
  <si>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</si>
  <si>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</si>
  <si>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</si>
  <si>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</si>
  <si>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</si>
  <si>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</si>
  <si>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</si>
  <si>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Depozite la termen cu dobanda:</t>
  </si>
  <si>
    <t xml:space="preserve">Portofoliul de depozite, mii lei, sold la sfirsitul </t>
  </si>
  <si>
    <t>Rata medie a dobanzii aferenta soldurilor depozitelor ***, % la sfirsitul</t>
  </si>
  <si>
    <t>A</t>
  </si>
  <si>
    <t>Total depozite:</t>
  </si>
  <si>
    <t>anului precedent celui gestionar</t>
  </si>
  <si>
    <t>Tipul de depozit</t>
  </si>
  <si>
    <t>Depozite la vedere cu dobanda:</t>
  </si>
  <si>
    <t>NOTĂ: 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nr.1 la Instrucțiunea privind modul de întocmire şi prezentare de către bănci a rapoartelor primare în vederea identificării şi supravegherii riscului de credit, aprobată prin Hotărârea Comitetului executiv al Băncii Naționale a Moldovei nr.54 din 9 martie 2016</t>
  </si>
  <si>
    <t>* sumele creditelor în valută străină se recalculează la cursul oficial al leului moldovenesc valabil la data gestionară.                                                                                                                                                                                     ** se calculează conform punctului 4 din Instrucțiunea cu privire la modul de întocmire și prezentare a rapoartelor privind ratele dobânzilor aplicate de băncile din Republica Moldova, aprobată prin Hotărârea Comitetului executiv al Băncii Naționale a Moldovei nr.331 din 1 decembrie 2016 (în continuare – Instrucțiunea nr. 331/2016).                                                                                                                                          *** creditele acordate persoanelor fizice, cu excepţia persoanelor fizice care practică activitate, sunt clasificate la „Alte credite acordate”, conform caracteristicilor grupei de conturi 1490, 1510 şi altele, care nu au fost reflectate în celelalte tipuri de credit.                                                                                                                                                                                                                                                                                                                           **** credite acordate persoanelor fizice care nu practică activitate de întreprinzător</t>
  </si>
  <si>
    <t>Vicepresedintele Comitetului de Conducere:</t>
  </si>
  <si>
    <t xml:space="preserve">Executorul si numarul telefonulu:        Gradinar Tatiana   0-22-30-32-80     </t>
  </si>
  <si>
    <t>Data perfectarii:         19.09.2022</t>
  </si>
  <si>
    <t>Marcel Teleucă</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</si>
</sst>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medium"/>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medium"/>
    </border>
    <border>
      <left>
        <color indexed="63"/>
      </left>
      <right style="thin"/>
      <top style="thin"/>
      <bottom style="medium"/>
    </border>
    <border>
      <left style="medium"/>
      <right>
        <color indexed="63"/>
      </right>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color indexed="63"/>
      </top>
      <bottom>
        <color indexed="63"/>
      </bottom>
    </border>
    <border>
      <left style="thin"/>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5">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protection/>
    </xf>
    <xf numFmtId="0" fontId="4" fillId="0" borderId="13" xfId="0" applyFont="1" applyBorder="1" applyAlignment="1">
      <alignment/>
    </xf>
    <xf numFmtId="0" fontId="4" fillId="0" borderId="18" xfId="0" applyNumberFormat="1" applyFont="1" applyFill="1" applyBorder="1" applyAlignment="1" applyProtection="1">
      <alignment/>
      <protection/>
    </xf>
    <xf numFmtId="0" fontId="4" fillId="0" borderId="19" xfId="0" applyNumberFormat="1" applyFont="1" applyFill="1" applyBorder="1" applyAlignment="1" applyProtection="1">
      <alignment/>
      <protection/>
    </xf>
    <xf numFmtId="184" fontId="4" fillId="0" borderId="0" xfId="0" applyNumberFormat="1" applyFont="1" applyAlignment="1">
      <alignment/>
    </xf>
    <xf numFmtId="0" fontId="0" fillId="0" borderId="0" xfId="0" applyNumberFormat="1" applyAlignment="1">
      <alignment/>
    </xf>
    <xf numFmtId="0" fontId="4" fillId="0" borderId="12" xfId="0" applyFont="1" applyFill="1" applyBorder="1" applyAlignment="1">
      <alignment/>
    </xf>
    <xf numFmtId="0" fontId="4" fillId="0" borderId="13" xfId="0" applyFont="1" applyFill="1" applyBorder="1" applyAlignment="1">
      <alignment/>
    </xf>
    <xf numFmtId="1" fontId="4" fillId="0" borderId="20" xfId="0" applyNumberFormat="1" applyFont="1" applyFill="1" applyBorder="1" applyAlignment="1" applyProtection="1">
      <alignment/>
      <protection/>
    </xf>
    <xf numFmtId="1" fontId="4" fillId="0" borderId="21" xfId="0" applyNumberFormat="1" applyFont="1" applyFill="1" applyBorder="1" applyAlignment="1" applyProtection="1">
      <alignment/>
      <protection/>
    </xf>
    <xf numFmtId="1" fontId="4" fillId="0" borderId="22" xfId="0" applyNumberFormat="1" applyFont="1" applyFill="1" applyBorder="1" applyAlignment="1" applyProtection="1">
      <alignment/>
      <protection/>
    </xf>
    <xf numFmtId="1" fontId="4" fillId="0" borderId="23" xfId="0" applyNumberFormat="1" applyFont="1" applyFill="1" applyBorder="1" applyAlignment="1" applyProtection="1">
      <alignment/>
      <protection/>
    </xf>
    <xf numFmtId="0" fontId="5" fillId="0" borderId="18" xfId="0" applyNumberFormat="1" applyFont="1" applyFill="1" applyBorder="1" applyAlignment="1" applyProtection="1">
      <alignment/>
      <protection/>
    </xf>
    <xf numFmtId="1" fontId="4" fillId="0" borderId="24" xfId="0" applyNumberFormat="1" applyFont="1" applyFill="1" applyBorder="1" applyAlignment="1" applyProtection="1">
      <alignment/>
      <protection/>
    </xf>
    <xf numFmtId="0" fontId="5" fillId="0" borderId="25" xfId="0" applyNumberFormat="1" applyFont="1" applyFill="1" applyBorder="1" applyAlignment="1" applyProtection="1">
      <alignment/>
      <protection/>
    </xf>
    <xf numFmtId="1"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 fontId="4" fillId="0" borderId="28" xfId="0" applyNumberFormat="1" applyFont="1" applyFill="1" applyBorder="1" applyAlignment="1" applyProtection="1">
      <alignment/>
      <protection/>
    </xf>
    <xf numFmtId="1" fontId="4" fillId="0" borderId="29" xfId="0" applyNumberFormat="1" applyFont="1" applyFill="1" applyBorder="1" applyAlignment="1" applyProtection="1">
      <alignment/>
      <protection/>
    </xf>
    <xf numFmtId="1" fontId="4" fillId="0" borderId="30" xfId="0" applyNumberFormat="1" applyFont="1" applyFill="1" applyBorder="1" applyAlignment="1" applyProtection="1">
      <alignment/>
      <protection/>
    </xf>
    <xf numFmtId="184" fontId="0" fillId="0" borderId="0" xfId="0" applyNumberFormat="1" applyAlignment="1">
      <alignment/>
    </xf>
    <xf numFmtId="2" fontId="4" fillId="0" borderId="22" xfId="0" applyNumberFormat="1" applyFont="1" applyFill="1" applyBorder="1" applyAlignment="1" applyProtection="1">
      <alignment/>
      <protection/>
    </xf>
    <xf numFmtId="2" fontId="4" fillId="0" borderId="13"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1" fontId="0" fillId="0" borderId="0" xfId="0" applyNumberFormat="1" applyFont="1" applyFill="1" applyAlignment="1" applyProtection="1">
      <alignment/>
      <protection/>
    </xf>
    <xf numFmtId="1" fontId="4" fillId="0" borderId="23" xfId="0" applyNumberFormat="1" applyFont="1" applyFill="1" applyBorder="1" applyAlignment="1" applyProtection="1">
      <alignment wrapText="1"/>
      <protection/>
    </xf>
    <xf numFmtId="1" fontId="4" fillId="0" borderId="31" xfId="0" applyNumberFormat="1" applyFont="1" applyFill="1" applyBorder="1" applyAlignment="1" applyProtection="1">
      <alignment/>
      <protection/>
    </xf>
    <xf numFmtId="1" fontId="4" fillId="0" borderId="12"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4" fillId="0" borderId="0" xfId="0" applyNumberFormat="1" applyFont="1" applyBorder="1" applyAlignment="1">
      <alignment/>
    </xf>
    <xf numFmtId="11" fontId="4" fillId="0" borderId="18" xfId="0" applyNumberFormat="1" applyFont="1" applyFill="1" applyBorder="1" applyAlignment="1" applyProtection="1">
      <alignment/>
      <protection/>
    </xf>
    <xf numFmtId="0" fontId="4" fillId="0" borderId="33" xfId="0" applyFont="1" applyBorder="1" applyAlignment="1">
      <alignment/>
    </xf>
    <xf numFmtId="0" fontId="4" fillId="0" borderId="0" xfId="0" applyFont="1" applyAlignment="1">
      <alignment/>
    </xf>
    <xf numFmtId="0" fontId="4" fillId="0" borderId="0" xfId="0" applyFont="1" applyFill="1" applyAlignment="1">
      <alignment/>
    </xf>
    <xf numFmtId="0" fontId="4" fillId="0" borderId="0" xfId="0" applyNumberFormat="1" applyFont="1" applyAlignment="1">
      <alignment/>
    </xf>
    <xf numFmtId="0"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wrapText="1"/>
      <protection/>
    </xf>
    <xf numFmtId="0" fontId="4" fillId="0" borderId="26" xfId="0" applyFont="1" applyFill="1" applyBorder="1" applyAlignment="1">
      <alignment/>
    </xf>
    <xf numFmtId="0" fontId="4" fillId="0" borderId="36" xfId="0" applyFont="1" applyFill="1" applyBorder="1" applyAlignment="1">
      <alignment/>
    </xf>
    <xf numFmtId="184" fontId="4" fillId="0" borderId="20" xfId="0" applyNumberFormat="1" applyFont="1" applyFill="1" applyBorder="1" applyAlignment="1">
      <alignment/>
    </xf>
    <xf numFmtId="184" fontId="4" fillId="0" borderId="28" xfId="0" applyNumberFormat="1" applyFont="1" applyFill="1" applyBorder="1" applyAlignment="1">
      <alignment/>
    </xf>
    <xf numFmtId="184" fontId="4" fillId="0" borderId="30" xfId="0" applyNumberFormat="1" applyFont="1" applyFill="1" applyBorder="1" applyAlignment="1" applyProtection="1">
      <alignment/>
      <protection/>
    </xf>
    <xf numFmtId="184" fontId="4" fillId="0" borderId="37" xfId="0" applyNumberFormat="1" applyFont="1" applyFill="1" applyBorder="1" applyAlignment="1" applyProtection="1">
      <alignment/>
      <protection/>
    </xf>
    <xf numFmtId="0" fontId="5" fillId="0" borderId="38" xfId="0" applyNumberFormat="1" applyFont="1" applyFill="1" applyBorder="1" applyAlignment="1" applyProtection="1">
      <alignment horizontal="center" vertical="center" wrapText="1"/>
      <protection/>
    </xf>
    <xf numFmtId="1" fontId="4" fillId="0" borderId="39" xfId="0" applyNumberFormat="1" applyFont="1" applyFill="1" applyBorder="1" applyAlignment="1" applyProtection="1">
      <alignment/>
      <protection/>
    </xf>
    <xf numFmtId="1" fontId="4" fillId="0" borderId="18" xfId="0" applyNumberFormat="1" applyFont="1" applyFill="1" applyBorder="1" applyAlignment="1" applyProtection="1">
      <alignment/>
      <protection/>
    </xf>
    <xf numFmtId="1" fontId="4" fillId="0" borderId="25"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4" fillId="0" borderId="27" xfId="0" applyNumberFormat="1" applyFont="1" applyFill="1" applyBorder="1" applyAlignment="1" applyProtection="1">
      <alignment/>
      <protection/>
    </xf>
    <xf numFmtId="0" fontId="4" fillId="0" borderId="27" xfId="0" applyFont="1" applyFill="1" applyBorder="1" applyAlignment="1">
      <alignment/>
    </xf>
    <xf numFmtId="184" fontId="4" fillId="0" borderId="39" xfId="0" applyNumberFormat="1" applyFont="1" applyFill="1" applyBorder="1" applyAlignment="1">
      <alignment/>
    </xf>
    <xf numFmtId="184" fontId="4" fillId="0" borderId="40" xfId="0" applyNumberFormat="1" applyFont="1" applyFill="1" applyBorder="1" applyAlignment="1">
      <alignment/>
    </xf>
    <xf numFmtId="184" fontId="4" fillId="0" borderId="19" xfId="0" applyNumberFormat="1" applyFont="1" applyFill="1" applyBorder="1" applyAlignment="1" applyProtection="1">
      <alignment/>
      <protection/>
    </xf>
    <xf numFmtId="0" fontId="5" fillId="0" borderId="24" xfId="0" applyNumberFormat="1" applyFont="1" applyFill="1" applyBorder="1" applyAlignment="1" applyProtection="1">
      <alignment horizontal="center" vertical="center" wrapText="1"/>
      <protection/>
    </xf>
    <xf numFmtId="2" fontId="4" fillId="0" borderId="18" xfId="0" applyNumberFormat="1" applyFont="1" applyFill="1" applyBorder="1" applyAlignment="1" applyProtection="1">
      <alignment/>
      <protection/>
    </xf>
    <xf numFmtId="2" fontId="4" fillId="0" borderId="41"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protection/>
    </xf>
    <xf numFmtId="0" fontId="4" fillId="0" borderId="41" xfId="0" applyFont="1" applyFill="1" applyBorder="1" applyAlignment="1">
      <alignment/>
    </xf>
    <xf numFmtId="0" fontId="4" fillId="0" borderId="44" xfId="0" applyNumberFormat="1" applyFont="1" applyFill="1" applyBorder="1" applyAlignment="1" applyProtection="1">
      <alignment/>
      <protection/>
    </xf>
    <xf numFmtId="2" fontId="4" fillId="0" borderId="45" xfId="0" applyNumberFormat="1" applyFont="1" applyFill="1" applyBorder="1" applyAlignment="1" applyProtection="1">
      <alignment/>
      <protection/>
    </xf>
    <xf numFmtId="2" fontId="4" fillId="0" borderId="46" xfId="0" applyNumberFormat="1" applyFont="1" applyFill="1" applyBorder="1" applyAlignment="1" applyProtection="1">
      <alignment/>
      <protection/>
    </xf>
    <xf numFmtId="2" fontId="4" fillId="0" borderId="47" xfId="0" applyNumberFormat="1" applyFont="1" applyFill="1" applyBorder="1" applyAlignment="1" applyProtection="1">
      <alignment/>
      <protection/>
    </xf>
    <xf numFmtId="2" fontId="4" fillId="0" borderId="48" xfId="0" applyNumberFormat="1" applyFont="1" applyFill="1" applyBorder="1" applyAlignment="1" applyProtection="1">
      <alignment/>
      <protection/>
    </xf>
    <xf numFmtId="0" fontId="5" fillId="0" borderId="26"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xf numFmtId="0" fontId="5" fillId="0" borderId="57"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1"/>
  <sheetViews>
    <sheetView tabSelected="1" zoomScale="136" zoomScaleNormal="136" zoomScalePageLayoutView="0" workbookViewId="0" topLeftCell="A1">
      <selection activeCell="A33" sqref="A33:O33"/>
    </sheetView>
  </sheetViews>
  <sheetFormatPr defaultColWidth="9.140625" defaultRowHeight="12.75"/>
  <cols>
    <col min="1" max="1" width="34.8515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41"/>
      <c r="L1" s="3"/>
      <c r="M1" s="3"/>
    </row>
    <row r="2" spans="1:13" ht="12.75">
      <c r="A2" s="3"/>
      <c r="B2" s="3"/>
      <c r="C2" s="3"/>
      <c r="F2" s="3"/>
      <c r="G2" s="3"/>
      <c r="H2" s="3"/>
      <c r="J2" s="3"/>
      <c r="K2" s="3"/>
      <c r="L2" s="3"/>
      <c r="M2" s="3"/>
    </row>
    <row r="3" spans="1:13" ht="12.75">
      <c r="A3" s="87" t="s">
        <v>4</v>
      </c>
      <c r="B3" s="87"/>
      <c r="C3" s="87"/>
      <c r="D3" s="87"/>
      <c r="E3" s="87"/>
      <c r="F3" s="87"/>
      <c r="G3" s="87"/>
      <c r="H3" s="87"/>
      <c r="I3" s="87"/>
      <c r="J3" s="87"/>
      <c r="K3" s="87"/>
      <c r="L3" s="87"/>
      <c r="M3" s="87"/>
    </row>
    <row r="4" spans="1:13" ht="12.75">
      <c r="A4" s="87" t="s">
        <v>8</v>
      </c>
      <c r="B4" s="87"/>
      <c r="C4" s="87"/>
      <c r="D4" s="87"/>
      <c r="E4" s="87"/>
      <c r="F4" s="87"/>
      <c r="G4" s="87"/>
      <c r="H4" s="87"/>
      <c r="I4" s="87"/>
      <c r="J4" s="87"/>
      <c r="K4" s="87"/>
      <c r="L4" s="87"/>
      <c r="M4" s="87"/>
    </row>
    <row r="5" ht="12.75">
      <c r="A5" s="3"/>
    </row>
    <row r="6" spans="1:13" ht="12.75">
      <c r="A6" s="87" t="s">
        <v>2</v>
      </c>
      <c r="B6" s="87"/>
      <c r="C6" s="87"/>
      <c r="D6" s="87"/>
      <c r="E6" s="87"/>
      <c r="F6" s="87"/>
      <c r="G6" s="87"/>
      <c r="H6" s="87"/>
      <c r="I6" s="87"/>
      <c r="J6" s="87"/>
      <c r="K6" s="87"/>
      <c r="L6" s="87"/>
      <c r="M6" s="87"/>
    </row>
    <row r="7" ht="12.75">
      <c r="A7" s="3"/>
    </row>
    <row r="8" spans="1:13" ht="42.75" customHeight="1">
      <c r="A8" s="88" t="s">
        <v>19</v>
      </c>
      <c r="B8" s="81" t="s">
        <v>14</v>
      </c>
      <c r="C8" s="81"/>
      <c r="D8" s="81"/>
      <c r="E8" s="81"/>
      <c r="F8" s="81"/>
      <c r="G8" s="82"/>
      <c r="H8" s="81" t="s">
        <v>15</v>
      </c>
      <c r="I8" s="81"/>
      <c r="J8" s="81"/>
      <c r="K8" s="81"/>
      <c r="L8" s="81"/>
      <c r="M8" s="81"/>
    </row>
    <row r="9" spans="1:13" ht="12.75">
      <c r="A9" s="88"/>
      <c r="B9" s="90" t="s">
        <v>1</v>
      </c>
      <c r="C9" s="91"/>
      <c r="D9" s="80" t="s">
        <v>11</v>
      </c>
      <c r="E9" s="80"/>
      <c r="F9" s="92" t="s">
        <v>18</v>
      </c>
      <c r="G9" s="93"/>
      <c r="H9" s="94" t="s">
        <v>1</v>
      </c>
      <c r="I9" s="94"/>
      <c r="J9" s="86" t="s">
        <v>11</v>
      </c>
      <c r="K9" s="86"/>
      <c r="L9" s="83" t="s">
        <v>18</v>
      </c>
      <c r="M9" s="84"/>
    </row>
    <row r="10" spans="1:13" ht="38.25">
      <c r="A10" s="89"/>
      <c r="B10" s="4" t="s">
        <v>0</v>
      </c>
      <c r="C10" s="5" t="s">
        <v>5</v>
      </c>
      <c r="D10" s="47" t="s">
        <v>0</v>
      </c>
      <c r="E10" s="48" t="s">
        <v>5</v>
      </c>
      <c r="F10" s="47" t="s">
        <v>0</v>
      </c>
      <c r="G10" s="55" t="s">
        <v>5</v>
      </c>
      <c r="H10" s="6" t="s">
        <v>0</v>
      </c>
      <c r="I10" s="7" t="s">
        <v>7</v>
      </c>
      <c r="J10" s="65" t="s">
        <v>0</v>
      </c>
      <c r="K10" s="65" t="s">
        <v>7</v>
      </c>
      <c r="L10" s="71" t="s">
        <v>0</v>
      </c>
      <c r="M10" s="72" t="s">
        <v>7</v>
      </c>
    </row>
    <row r="11" spans="1:13" ht="12.75">
      <c r="A11" s="8" t="s">
        <v>16</v>
      </c>
      <c r="B11" s="9">
        <v>1</v>
      </c>
      <c r="C11" s="9">
        <v>2</v>
      </c>
      <c r="D11" s="9">
        <v>3</v>
      </c>
      <c r="E11" s="9">
        <v>4</v>
      </c>
      <c r="F11" s="9">
        <v>5</v>
      </c>
      <c r="G11" s="9">
        <v>6</v>
      </c>
      <c r="H11" s="10">
        <v>7</v>
      </c>
      <c r="I11" s="10">
        <v>8</v>
      </c>
      <c r="J11" s="10">
        <v>9</v>
      </c>
      <c r="K11" s="10">
        <v>10</v>
      </c>
      <c r="L11" s="10">
        <v>11</v>
      </c>
      <c r="M11" s="73">
        <v>12</v>
      </c>
    </row>
    <row r="12" spans="1:13" ht="12.75">
      <c r="A12" s="11" t="s">
        <v>9</v>
      </c>
      <c r="B12" s="17"/>
      <c r="C12" s="18"/>
      <c r="D12" s="49"/>
      <c r="E12" s="18"/>
      <c r="F12" s="18"/>
      <c r="G12" s="18"/>
      <c r="H12" s="12"/>
      <c r="I12" s="12"/>
      <c r="J12" s="18"/>
      <c r="K12" s="18"/>
      <c r="L12" s="74"/>
      <c r="M12" s="75"/>
    </row>
    <row r="13" spans="1:13" ht="12.75">
      <c r="A13" s="13" t="s">
        <v>12</v>
      </c>
      <c r="B13" s="36">
        <f>(2308012374.02+262418.17)/1000</f>
        <v>2308275</v>
      </c>
      <c r="C13" s="19">
        <f>(3844087540.05+0)/1000</f>
        <v>3844088</v>
      </c>
      <c r="D13" s="36">
        <f>(2387091753.49+238653.88)/1000</f>
        <v>2387330</v>
      </c>
      <c r="E13" s="19">
        <f>(3791287364.97+0)/1000</f>
        <v>3791287</v>
      </c>
      <c r="F13" s="36">
        <f>(2676054557.72+209517.27)/1000</f>
        <v>2676264</v>
      </c>
      <c r="G13" s="56">
        <f>(3389685734.08+0)/1000</f>
        <v>3389686</v>
      </c>
      <c r="H13" s="32">
        <v>0</v>
      </c>
      <c r="I13" s="32">
        <v>0</v>
      </c>
      <c r="J13" s="32">
        <v>0</v>
      </c>
      <c r="K13" s="66">
        <v>0</v>
      </c>
      <c r="L13" s="32">
        <v>0</v>
      </c>
      <c r="M13" s="76">
        <v>0</v>
      </c>
    </row>
    <row r="14" spans="1:13" ht="12.75">
      <c r="A14" s="13" t="s">
        <v>6</v>
      </c>
      <c r="B14" s="20">
        <f>(3925134579.28+0)/1000</f>
        <v>3925135</v>
      </c>
      <c r="C14" s="21">
        <f>(3493120048.47+0)/1000</f>
        <v>3493120</v>
      </c>
      <c r="D14" s="20">
        <f>(3885229527.18+0)/1000</f>
        <v>3885230</v>
      </c>
      <c r="E14" s="21">
        <f>(3900169604.4+0)/1000</f>
        <v>3900170</v>
      </c>
      <c r="F14" s="20">
        <f>(4465029004.38+0)/1000</f>
        <v>4465029</v>
      </c>
      <c r="G14" s="57">
        <f>(3246248295.82+0)/1000</f>
        <v>3246248</v>
      </c>
      <c r="H14" s="32">
        <v>0</v>
      </c>
      <c r="I14" s="32">
        <v>0</v>
      </c>
      <c r="J14" s="32">
        <v>0</v>
      </c>
      <c r="K14" s="66">
        <v>0</v>
      </c>
      <c r="L14" s="32">
        <v>0</v>
      </c>
      <c r="M14" s="76">
        <v>0</v>
      </c>
    </row>
    <row r="15" spans="1:13" ht="12.75">
      <c r="A15" s="13" t="s">
        <v>3</v>
      </c>
      <c r="B15" s="22">
        <f>858055.61/1000</f>
        <v>858</v>
      </c>
      <c r="C15" s="19">
        <f>3060166.04/1000</f>
        <v>3060</v>
      </c>
      <c r="D15" s="22">
        <f>764101.48/1000</f>
        <v>764</v>
      </c>
      <c r="E15" s="19">
        <f>3628511.2/1000</f>
        <v>3629</v>
      </c>
      <c r="F15" s="22">
        <f>1191643.63/1000</f>
        <v>1192</v>
      </c>
      <c r="G15" s="56">
        <f>17266593.68/1000</f>
        <v>17267</v>
      </c>
      <c r="H15" s="32">
        <v>0</v>
      </c>
      <c r="I15" s="32">
        <v>0</v>
      </c>
      <c r="J15" s="32">
        <v>0</v>
      </c>
      <c r="K15" s="66">
        <v>0</v>
      </c>
      <c r="L15" s="32">
        <v>0</v>
      </c>
      <c r="M15" s="76">
        <v>0</v>
      </c>
    </row>
    <row r="16" spans="1:13" ht="12.75">
      <c r="A16" s="23" t="s">
        <v>20</v>
      </c>
      <c r="B16" s="20"/>
      <c r="C16" s="24"/>
      <c r="D16" s="20"/>
      <c r="E16" s="24"/>
      <c r="F16" s="20"/>
      <c r="G16" s="58"/>
      <c r="H16" s="33"/>
      <c r="I16" s="33"/>
      <c r="J16" s="33"/>
      <c r="K16" s="67"/>
      <c r="L16" s="33"/>
      <c r="M16" s="77"/>
    </row>
    <row r="17" spans="1:13" ht="12.75">
      <c r="A17" s="13" t="s">
        <v>12</v>
      </c>
      <c r="B17" s="22">
        <f>(1202316730.96+0)/1000</f>
        <v>1202317</v>
      </c>
      <c r="C17" s="22">
        <f>(31965635.1+0)/1000</f>
        <v>31966</v>
      </c>
      <c r="D17" s="22">
        <f>(1248057455.6+0)/1000</f>
        <v>1248057</v>
      </c>
      <c r="E17" s="22">
        <f>(30791737.85+0)/1000</f>
        <v>30792</v>
      </c>
      <c r="F17" s="22">
        <f>(1230409535.15+0)/1000</f>
        <v>1230410</v>
      </c>
      <c r="G17" s="37">
        <f>(38143645.3+0)/1000</f>
        <v>38144</v>
      </c>
      <c r="H17" s="32">
        <v>1.27</v>
      </c>
      <c r="I17" s="32">
        <v>2</v>
      </c>
      <c r="J17" s="32">
        <v>1.28</v>
      </c>
      <c r="K17" s="66">
        <v>2</v>
      </c>
      <c r="L17" s="32">
        <v>1.26</v>
      </c>
      <c r="M17" s="76">
        <v>2</v>
      </c>
    </row>
    <row r="18" spans="1:15" ht="12.75">
      <c r="A18" s="13" t="s">
        <v>6</v>
      </c>
      <c r="B18" s="20">
        <f>(943709845.24+0)/1000</f>
        <v>943710</v>
      </c>
      <c r="C18" s="38">
        <f>(689849926.86+0)/1000</f>
        <v>689850</v>
      </c>
      <c r="D18" s="20">
        <f>(697865082.8+0)/1000</f>
        <v>697865</v>
      </c>
      <c r="E18" s="38">
        <f>(449336554.61+0)/1000</f>
        <v>449337</v>
      </c>
      <c r="F18" s="20">
        <f>(160732085.71+0)/1000</f>
        <v>160732</v>
      </c>
      <c r="G18" s="59">
        <f>(359318669.37+0)/1000</f>
        <v>359319</v>
      </c>
      <c r="H18" s="32">
        <v>5.37</v>
      </c>
      <c r="I18" s="32">
        <v>0.127</v>
      </c>
      <c r="J18" s="32">
        <v>4.51</v>
      </c>
      <c r="K18" s="32">
        <v>0.0889</v>
      </c>
      <c r="L18" s="34">
        <v>1.82</v>
      </c>
      <c r="M18" s="32">
        <v>0.0685</v>
      </c>
      <c r="O18" s="42"/>
    </row>
    <row r="19" spans="1:13" ht="12.75">
      <c r="A19" s="13" t="s">
        <v>3</v>
      </c>
      <c r="B19" s="22">
        <f aca="true" t="shared" si="0" ref="B19:G19">0/1000</f>
        <v>0</v>
      </c>
      <c r="C19" s="19">
        <f t="shared" si="0"/>
        <v>0</v>
      </c>
      <c r="D19" s="22">
        <f t="shared" si="0"/>
        <v>0</v>
      </c>
      <c r="E19" s="19">
        <f t="shared" si="0"/>
        <v>0</v>
      </c>
      <c r="F19" s="22">
        <f t="shared" si="0"/>
        <v>0</v>
      </c>
      <c r="G19" s="56">
        <f t="shared" si="0"/>
        <v>0</v>
      </c>
      <c r="H19" s="32">
        <v>0</v>
      </c>
      <c r="I19" s="32">
        <v>0</v>
      </c>
      <c r="J19" s="32">
        <v>0</v>
      </c>
      <c r="K19" s="66">
        <v>0</v>
      </c>
      <c r="L19" s="32">
        <v>0</v>
      </c>
      <c r="M19" s="76">
        <v>0</v>
      </c>
    </row>
    <row r="20" spans="1:13" ht="12.75">
      <c r="A20" s="23" t="s">
        <v>10</v>
      </c>
      <c r="B20" s="20"/>
      <c r="C20" s="21"/>
      <c r="D20" s="20"/>
      <c r="E20" s="21"/>
      <c r="F20" s="20"/>
      <c r="G20" s="57"/>
      <c r="H20" s="33"/>
      <c r="I20" s="33"/>
      <c r="J20" s="33"/>
      <c r="K20" s="67"/>
      <c r="L20" s="33"/>
      <c r="M20" s="77"/>
    </row>
    <row r="21" spans="1:13" ht="12.75">
      <c r="A21" s="13" t="s">
        <v>12</v>
      </c>
      <c r="B21" s="22">
        <f>(176785.37+146204.27+0)/1000</f>
        <v>323</v>
      </c>
      <c r="C21" s="19">
        <f>(100263357.01+68420107.1300001)/1000</f>
        <v>168683</v>
      </c>
      <c r="D21" s="22">
        <f>(134971.37+146704.27)/1000</f>
        <v>282</v>
      </c>
      <c r="E21" s="19">
        <f>(125414226.01+71854283.11)/1000</f>
        <v>197269</v>
      </c>
      <c r="F21" s="22">
        <f>(3608676.35+254366.83)/1000</f>
        <v>3863</v>
      </c>
      <c r="G21" s="56">
        <f>(179061011.42+104901195.83)/1000</f>
        <v>283962</v>
      </c>
      <c r="H21" s="32">
        <v>0</v>
      </c>
      <c r="I21" s="32">
        <v>0</v>
      </c>
      <c r="J21" s="32">
        <v>0</v>
      </c>
      <c r="K21" s="66">
        <v>0</v>
      </c>
      <c r="L21" s="32">
        <v>0</v>
      </c>
      <c r="M21" s="76">
        <v>0</v>
      </c>
    </row>
    <row r="22" spans="1:13" ht="12.75">
      <c r="A22" s="13" t="s">
        <v>6</v>
      </c>
      <c r="B22" s="20">
        <f>27330695.9/1000</f>
        <v>27331</v>
      </c>
      <c r="C22" s="24">
        <f>102823086.23/1000</f>
        <v>102823</v>
      </c>
      <c r="D22" s="20">
        <f>29103970.8/1000</f>
        <v>29104</v>
      </c>
      <c r="E22" s="24">
        <f>100691449.58/1000</f>
        <v>100691</v>
      </c>
      <c r="F22" s="20">
        <f>28708401.85/1000</f>
        <v>28708</v>
      </c>
      <c r="G22" s="58">
        <f>79231754.48/1000</f>
        <v>79232</v>
      </c>
      <c r="H22" s="32">
        <v>0</v>
      </c>
      <c r="I22" s="32">
        <v>0</v>
      </c>
      <c r="J22" s="32">
        <v>0</v>
      </c>
      <c r="K22" s="66">
        <v>0</v>
      </c>
      <c r="L22" s="32">
        <v>0</v>
      </c>
      <c r="M22" s="76">
        <v>0</v>
      </c>
    </row>
    <row r="23" spans="1:13" ht="12.75">
      <c r="A23" s="13" t="s">
        <v>3</v>
      </c>
      <c r="B23" s="37">
        <f aca="true" t="shared" si="1" ref="B23:G23">0/1000</f>
        <v>0</v>
      </c>
      <c r="C23" s="21">
        <f t="shared" si="1"/>
        <v>0</v>
      </c>
      <c r="D23" s="37">
        <f t="shared" si="1"/>
        <v>0</v>
      </c>
      <c r="E23" s="21">
        <f t="shared" si="1"/>
        <v>0</v>
      </c>
      <c r="F23" s="37">
        <f t="shared" si="1"/>
        <v>0</v>
      </c>
      <c r="G23" s="57">
        <f t="shared" si="1"/>
        <v>0</v>
      </c>
      <c r="H23" s="32">
        <v>0</v>
      </c>
      <c r="I23" s="32">
        <v>0</v>
      </c>
      <c r="J23" s="32">
        <v>0</v>
      </c>
      <c r="K23" s="66">
        <v>0</v>
      </c>
      <c r="L23" s="32">
        <v>0</v>
      </c>
      <c r="M23" s="76">
        <v>0</v>
      </c>
    </row>
    <row r="24" spans="1:13" ht="12.75">
      <c r="A24" s="25" t="s">
        <v>13</v>
      </c>
      <c r="B24" s="20"/>
      <c r="C24" s="26"/>
      <c r="D24" s="20"/>
      <c r="E24" s="26"/>
      <c r="F24" s="20"/>
      <c r="G24" s="60"/>
      <c r="H24" s="33"/>
      <c r="I24" s="33"/>
      <c r="J24" s="33"/>
      <c r="K24" s="67"/>
      <c r="L24" s="33"/>
      <c r="M24" s="77"/>
    </row>
    <row r="25" spans="1:13" ht="12.75">
      <c r="A25" s="13" t="s">
        <v>12</v>
      </c>
      <c r="B25" s="22">
        <f>(6615892436.53998+62138859.39)/1000</f>
        <v>6678031</v>
      </c>
      <c r="C25" s="19">
        <f>(3870715110.68001+176833805.2)/1000</f>
        <v>4047549</v>
      </c>
      <c r="D25" s="22">
        <f>(6168998450.89998+67140892.17)/1000</f>
        <v>6236139</v>
      </c>
      <c r="E25" s="19">
        <f>(3995926966.69999+194984460.71)/1000</f>
        <v>4190911</v>
      </c>
      <c r="F25" s="22">
        <f>(6234099454.15001+90489278.93)/1000</f>
        <v>6324589</v>
      </c>
      <c r="G25" s="56">
        <f>(4848348941.06+256563295.35)/1000</f>
        <v>5104912</v>
      </c>
      <c r="H25" s="32">
        <v>8.13</v>
      </c>
      <c r="I25" s="32">
        <v>0.41</v>
      </c>
      <c r="J25" s="32">
        <v>6.76</v>
      </c>
      <c r="K25" s="66">
        <v>0.39</v>
      </c>
      <c r="L25" s="32">
        <v>3.59</v>
      </c>
      <c r="M25" s="76">
        <v>0.38</v>
      </c>
    </row>
    <row r="26" spans="1:13" ht="12.75">
      <c r="A26" s="27" t="s">
        <v>6</v>
      </c>
      <c r="B26" s="20">
        <f>923164726.54/1000</f>
        <v>923165</v>
      </c>
      <c r="C26" s="24">
        <f>330114232.14/1000</f>
        <v>330114</v>
      </c>
      <c r="D26" s="20">
        <f>1015470419.29/1000</f>
        <v>1015470</v>
      </c>
      <c r="E26" s="24">
        <f>286927419.89/1000</f>
        <v>286927</v>
      </c>
      <c r="F26" s="20">
        <f>919404201.72/1000</f>
        <v>919404</v>
      </c>
      <c r="G26" s="58">
        <f>288974814.26/1000</f>
        <v>288975</v>
      </c>
      <c r="H26" s="32">
        <v>6.58</v>
      </c>
      <c r="I26" s="32">
        <v>1.04</v>
      </c>
      <c r="J26" s="32">
        <v>6.04</v>
      </c>
      <c r="K26" s="66">
        <v>1</v>
      </c>
      <c r="L26" s="32">
        <v>3.11</v>
      </c>
      <c r="M26" s="76">
        <v>0.98</v>
      </c>
    </row>
    <row r="27" spans="1:13" ht="12.75">
      <c r="A27" s="13" t="s">
        <v>3</v>
      </c>
      <c r="B27" s="22">
        <f aca="true" t="shared" si="2" ref="B27:G27">0/1000</f>
        <v>0</v>
      </c>
      <c r="C27" s="19">
        <f t="shared" si="2"/>
        <v>0</v>
      </c>
      <c r="D27" s="22">
        <f t="shared" si="2"/>
        <v>0</v>
      </c>
      <c r="E27" s="19">
        <f t="shared" si="2"/>
        <v>0</v>
      </c>
      <c r="F27" s="22">
        <f t="shared" si="2"/>
        <v>0</v>
      </c>
      <c r="G27" s="56">
        <f t="shared" si="2"/>
        <v>0</v>
      </c>
      <c r="H27" s="32">
        <v>0</v>
      </c>
      <c r="I27" s="32">
        <v>0</v>
      </c>
      <c r="J27" s="32">
        <v>0</v>
      </c>
      <c r="K27" s="66">
        <v>0</v>
      </c>
      <c r="L27" s="32">
        <v>0</v>
      </c>
      <c r="M27" s="76">
        <v>0</v>
      </c>
    </row>
    <row r="28" spans="1:13" ht="12.75">
      <c r="A28" s="23" t="s">
        <v>17</v>
      </c>
      <c r="B28" s="20"/>
      <c r="C28" s="26"/>
      <c r="D28" s="50"/>
      <c r="E28" s="49"/>
      <c r="F28" s="49"/>
      <c r="G28" s="61"/>
      <c r="H28" s="34"/>
      <c r="I28" s="34"/>
      <c r="J28" s="34"/>
      <c r="K28" s="68"/>
      <c r="L28" s="34"/>
      <c r="M28" s="77"/>
    </row>
    <row r="29" spans="1:13" ht="12.75">
      <c r="A29" s="13" t="s">
        <v>12</v>
      </c>
      <c r="B29" s="22">
        <f aca="true" t="shared" si="3" ref="B29:G31">B13+B17+B21+B25</f>
        <v>10188946</v>
      </c>
      <c r="C29" s="19">
        <f t="shared" si="3"/>
        <v>8092286</v>
      </c>
      <c r="D29" s="51">
        <f t="shared" si="3"/>
        <v>9871808</v>
      </c>
      <c r="E29" s="51">
        <f t="shared" si="3"/>
        <v>8210259</v>
      </c>
      <c r="F29" s="51">
        <f t="shared" si="3"/>
        <v>10235126</v>
      </c>
      <c r="G29" s="62">
        <f t="shared" si="3"/>
        <v>8816704</v>
      </c>
      <c r="H29" s="32">
        <f aca="true" t="shared" si="4" ref="H29:M31">IF(B29=0,0,(B13*H13+B17*H17+B21*H21+B25*H25)/B29)</f>
        <v>5.48</v>
      </c>
      <c r="I29" s="32">
        <f t="shared" si="4"/>
        <v>0.21</v>
      </c>
      <c r="J29" s="32">
        <f t="shared" si="4"/>
        <v>4.43</v>
      </c>
      <c r="K29" s="66">
        <f t="shared" si="4"/>
        <v>0.21</v>
      </c>
      <c r="L29" s="32">
        <f t="shared" si="4"/>
        <v>2.37</v>
      </c>
      <c r="M29" s="76">
        <f t="shared" si="4"/>
        <v>0.23</v>
      </c>
    </row>
    <row r="30" spans="1:13" ht="12.75">
      <c r="A30" s="13" t="s">
        <v>6</v>
      </c>
      <c r="B30" s="20">
        <f t="shared" si="3"/>
        <v>5819341</v>
      </c>
      <c r="C30" s="28">
        <f t="shared" si="3"/>
        <v>4615907</v>
      </c>
      <c r="D30" s="52">
        <f t="shared" si="3"/>
        <v>5627669</v>
      </c>
      <c r="E30" s="52">
        <f t="shared" si="3"/>
        <v>4737125</v>
      </c>
      <c r="F30" s="52">
        <f t="shared" si="3"/>
        <v>5573873</v>
      </c>
      <c r="G30" s="63">
        <f t="shared" si="3"/>
        <v>3973774</v>
      </c>
      <c r="H30" s="39">
        <f t="shared" si="4"/>
        <v>1.91</v>
      </c>
      <c r="I30" s="39">
        <f t="shared" si="4"/>
        <v>0.09</v>
      </c>
      <c r="J30" s="39">
        <f t="shared" si="4"/>
        <v>1.65</v>
      </c>
      <c r="K30" s="69">
        <f t="shared" si="4"/>
        <v>0.07</v>
      </c>
      <c r="L30" s="39">
        <f t="shared" si="4"/>
        <v>0.57</v>
      </c>
      <c r="M30" s="78">
        <f t="shared" si="4"/>
        <v>0.08</v>
      </c>
    </row>
    <row r="31" spans="1:13" ht="12.75">
      <c r="A31" s="14" t="s">
        <v>3</v>
      </c>
      <c r="B31" s="29">
        <f t="shared" si="3"/>
        <v>858</v>
      </c>
      <c r="C31" s="30">
        <f t="shared" si="3"/>
        <v>3060</v>
      </c>
      <c r="D31" s="53">
        <f t="shared" si="3"/>
        <v>764</v>
      </c>
      <c r="E31" s="54">
        <f t="shared" si="3"/>
        <v>3629</v>
      </c>
      <c r="F31" s="64">
        <f t="shared" si="3"/>
        <v>1192</v>
      </c>
      <c r="G31" s="64">
        <f t="shared" si="3"/>
        <v>17267</v>
      </c>
      <c r="H31" s="40">
        <f t="shared" si="4"/>
        <v>0</v>
      </c>
      <c r="I31" s="40">
        <f t="shared" si="4"/>
        <v>0</v>
      </c>
      <c r="J31" s="40">
        <f t="shared" si="4"/>
        <v>0</v>
      </c>
      <c r="K31" s="70">
        <f t="shared" si="4"/>
        <v>0</v>
      </c>
      <c r="L31" s="40">
        <f t="shared" si="4"/>
        <v>0</v>
      </c>
      <c r="M31" s="79">
        <f t="shared" si="4"/>
        <v>0</v>
      </c>
    </row>
    <row r="32" spans="1:3" ht="9.75" customHeight="1">
      <c r="A32" s="3"/>
      <c r="C32" s="15"/>
    </row>
    <row r="33" spans="1:15" s="45" customFormat="1" ht="47.25" customHeight="1">
      <c r="A33" s="85" t="s">
        <v>21</v>
      </c>
      <c r="B33" s="85"/>
      <c r="C33" s="85"/>
      <c r="D33" s="85"/>
      <c r="E33" s="85"/>
      <c r="F33" s="85"/>
      <c r="G33" s="85"/>
      <c r="H33" s="85"/>
      <c r="I33" s="85"/>
      <c r="J33" s="85"/>
      <c r="K33" s="85"/>
      <c r="L33" s="85"/>
      <c r="M33" s="85"/>
      <c r="N33" s="85"/>
      <c r="O33" s="85"/>
    </row>
    <row r="34" spans="1:15" s="45" customFormat="1" ht="86.25" customHeight="1">
      <c r="A34" s="85" t="s">
        <v>22</v>
      </c>
      <c r="B34" s="85"/>
      <c r="C34" s="85"/>
      <c r="D34" s="85"/>
      <c r="E34" s="85"/>
      <c r="F34" s="85"/>
      <c r="G34" s="85"/>
      <c r="H34" s="85"/>
      <c r="I34" s="85"/>
      <c r="J34" s="85"/>
      <c r="K34" s="85"/>
      <c r="L34" s="85"/>
      <c r="M34" s="85"/>
      <c r="N34" s="85"/>
      <c r="O34" s="85"/>
    </row>
    <row r="35" spans="1:3" ht="12.75">
      <c r="A35" s="3"/>
      <c r="C35" s="15"/>
    </row>
    <row r="36" spans="1:3" ht="12.75">
      <c r="A36" s="3" t="s">
        <v>23</v>
      </c>
      <c r="B36" s="43"/>
      <c r="C36" s="44" t="s">
        <v>26</v>
      </c>
    </row>
    <row r="37" ht="12.75">
      <c r="A37" s="3"/>
    </row>
    <row r="38" ht="12.75">
      <c r="A38" s="3" t="s">
        <v>24</v>
      </c>
    </row>
    <row r="39" ht="12.75">
      <c r="A39" s="46" t="s">
        <v>25</v>
      </c>
    </row>
    <row r="40" ht="12.75">
      <c r="A40" s="3"/>
    </row>
    <row r="41" ht="12.75">
      <c r="A41" s="3"/>
    </row>
  </sheetData>
  <sheetProtection/>
  <mergeCells count="14">
    <mergeCell ref="A3:M3"/>
    <mergeCell ref="A4:M4"/>
    <mergeCell ref="A6:M6"/>
    <mergeCell ref="A8:A10"/>
    <mergeCell ref="B9:C9"/>
    <mergeCell ref="F9:G9"/>
    <mergeCell ref="H9:I9"/>
    <mergeCell ref="D9:E9"/>
    <mergeCell ref="B8:G8"/>
    <mergeCell ref="L9:M9"/>
    <mergeCell ref="H8:M8"/>
    <mergeCell ref="A33:O33"/>
    <mergeCell ref="A34:O34"/>
    <mergeCell ref="J9:K9"/>
  </mergeCells>
  <printOptions/>
  <pageMargins left="0.75" right="0.75" top="1" bottom="1" header="0.5" footer="0.5"/>
  <pageSetup horizontalDpi="300" verticalDpi="300" orientation="portrait" paperSize="9" r:id="rId1"/>
  <headerFooter alignWithMargins="0">
    <oddHeader>&amp;R&amp;"Arial,Regular"&amp;08&amp;KB3B3B3maib | public
document creat în cadrul băncii</oddHeader>
    <evenHeader>&amp;R&amp;"Arial,Regular"&amp;08&amp;KB3B3B3maib | public
document creat în cadrul băncii</evenHeader>
    <firstHeader>&amp;R&amp;"Arial,Regular"&amp;08&amp;KB3B3B3maib | public
document creat în cadrul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16"/>
      <c r="B2" s="16"/>
      <c r="C2" s="16"/>
      <c r="D2" s="16"/>
    </row>
    <row r="3" spans="1:4" ht="12.75">
      <c r="A3" s="16"/>
      <c r="B3" s="16"/>
      <c r="C3" s="16"/>
      <c r="D3" s="16"/>
    </row>
    <row r="4" spans="1:4" ht="12.75">
      <c r="A4" s="16"/>
      <c r="B4" s="16"/>
      <c r="C4" s="16"/>
      <c r="D4" s="16"/>
    </row>
    <row r="5" spans="1:4" ht="12.75">
      <c r="A5" s="16"/>
      <c r="B5" s="16"/>
      <c r="C5" s="16"/>
      <c r="D5" s="16"/>
    </row>
    <row r="6" spans="1:4" ht="12.75">
      <c r="A6" s="16"/>
      <c r="B6" s="16"/>
      <c r="C6" s="16"/>
      <c r="D6" s="16"/>
    </row>
    <row r="7" spans="1:4" ht="12.75">
      <c r="A7" s="16"/>
      <c r="B7" s="16"/>
      <c r="C7" s="16"/>
      <c r="D7" s="16"/>
    </row>
    <row r="8" spans="1:4" ht="12.75">
      <c r="A8" s="16"/>
      <c r="B8" s="16"/>
      <c r="C8" s="16"/>
      <c r="D8" s="16"/>
    </row>
    <row r="9" spans="1:4" ht="12.75">
      <c r="A9" s="16"/>
      <c r="B9" s="16"/>
      <c r="C9" s="16"/>
      <c r="D9" s="16"/>
    </row>
    <row r="10" spans="1:4" ht="12.75">
      <c r="A10" s="16"/>
      <c r="B10" s="16"/>
      <c r="C10" s="16"/>
      <c r="D10" s="16"/>
    </row>
    <row r="11" spans="1:4" ht="12.75">
      <c r="A11" s="16"/>
      <c r="B11" s="16"/>
      <c r="C11" s="16"/>
      <c r="D11" s="16"/>
    </row>
    <row r="12" spans="1:4" ht="12.75">
      <c r="A12" s="16"/>
      <c r="B12" s="16"/>
      <c r="C12" s="16"/>
      <c r="D12" s="16"/>
    </row>
    <row r="13" spans="1:7" ht="12.75">
      <c r="A13" s="35">
        <v>0</v>
      </c>
      <c r="B13" s="35">
        <v>0</v>
      </c>
      <c r="C13" s="35">
        <v>0</v>
      </c>
      <c r="D13" s="35">
        <v>0</v>
      </c>
      <c r="E13" s="35">
        <v>0</v>
      </c>
      <c r="F13" s="35">
        <v>0</v>
      </c>
      <c r="G13" s="35">
        <v>3389685734</v>
      </c>
    </row>
    <row r="14" spans="1:7" ht="12.75">
      <c r="A14" s="35">
        <v>0</v>
      </c>
      <c r="B14" s="35">
        <v>0</v>
      </c>
      <c r="C14" s="35">
        <v>0</v>
      </c>
      <c r="D14" s="35">
        <v>0</v>
      </c>
      <c r="E14" s="35">
        <v>0</v>
      </c>
      <c r="F14" s="35">
        <v>0</v>
      </c>
      <c r="G14" s="35">
        <v>3246248296</v>
      </c>
    </row>
    <row r="15" spans="1:7" ht="12.75">
      <c r="A15" s="35">
        <v>0</v>
      </c>
      <c r="B15" s="35">
        <v>0</v>
      </c>
      <c r="C15" s="35">
        <v>0</v>
      </c>
      <c r="D15" s="35">
        <v>0</v>
      </c>
      <c r="E15" s="35">
        <v>0</v>
      </c>
      <c r="F15" s="35">
        <v>0</v>
      </c>
      <c r="G15" s="35">
        <v>17266594</v>
      </c>
    </row>
    <row r="16" spans="1:7" ht="12.75">
      <c r="A16" s="35"/>
      <c r="B16" s="35"/>
      <c r="C16" s="35"/>
      <c r="D16" s="35"/>
      <c r="E16" s="35"/>
      <c r="F16" s="35"/>
      <c r="G16" s="35"/>
    </row>
    <row r="17" spans="1:7" s="31" customFormat="1" ht="12.75">
      <c r="A17" s="35">
        <v>1526598823</v>
      </c>
      <c r="B17" s="35">
        <v>63931270</v>
      </c>
      <c r="C17" s="35">
        <v>1596313475</v>
      </c>
      <c r="D17" s="35">
        <v>61583476</v>
      </c>
      <c r="E17" s="35">
        <v>1544488907</v>
      </c>
      <c r="F17" s="35">
        <v>76287291</v>
      </c>
      <c r="G17" s="35">
        <v>38143645</v>
      </c>
    </row>
    <row r="18" spans="1:7" ht="12.75">
      <c r="A18" s="35">
        <v>5071694156</v>
      </c>
      <c r="B18" s="35">
        <v>87299888</v>
      </c>
      <c r="C18" s="35">
        <v>3149073830</v>
      </c>
      <c r="D18" s="35">
        <v>39951556</v>
      </c>
      <c r="E18" s="35">
        <v>292834707</v>
      </c>
      <c r="F18" s="35">
        <v>24609202</v>
      </c>
      <c r="G18" s="35">
        <v>359318669</v>
      </c>
    </row>
    <row r="19" spans="1:7" ht="12.75">
      <c r="A19" s="35">
        <v>0</v>
      </c>
      <c r="B19" s="35">
        <v>0</v>
      </c>
      <c r="C19" s="35">
        <v>0</v>
      </c>
      <c r="D19" s="35">
        <v>0</v>
      </c>
      <c r="E19" s="35">
        <v>0</v>
      </c>
      <c r="F19" s="35">
        <v>0</v>
      </c>
      <c r="G19" s="35">
        <v>0</v>
      </c>
    </row>
    <row r="20" spans="1:7" ht="12.75">
      <c r="A20" s="35"/>
      <c r="B20" s="35"/>
      <c r="C20" s="35"/>
      <c r="D20" s="35"/>
      <c r="E20" s="35"/>
      <c r="F20" s="35"/>
      <c r="G20" s="35"/>
    </row>
    <row r="21" spans="1:7" ht="12.75">
      <c r="A21" s="35">
        <v>0</v>
      </c>
      <c r="B21" s="35">
        <v>0</v>
      </c>
      <c r="C21" s="35">
        <v>0</v>
      </c>
      <c r="D21" s="35">
        <v>0</v>
      </c>
      <c r="E21" s="35">
        <v>0</v>
      </c>
      <c r="F21" s="35">
        <v>0</v>
      </c>
      <c r="G21" s="35">
        <v>283962207</v>
      </c>
    </row>
    <row r="22" spans="1:7" ht="12.75">
      <c r="A22" s="35">
        <v>0</v>
      </c>
      <c r="B22" s="35">
        <v>0</v>
      </c>
      <c r="C22" s="35">
        <v>0</v>
      </c>
      <c r="D22" s="35">
        <v>0</v>
      </c>
      <c r="E22" s="35">
        <v>0</v>
      </c>
      <c r="F22" s="35">
        <v>0</v>
      </c>
      <c r="G22" s="35">
        <v>79231754</v>
      </c>
    </row>
    <row r="23" spans="1:7" ht="12.75">
      <c r="A23" s="35">
        <v>0</v>
      </c>
      <c r="B23" s="35">
        <v>0</v>
      </c>
      <c r="C23" s="35">
        <v>0</v>
      </c>
      <c r="D23" s="35">
        <v>0</v>
      </c>
      <c r="E23" s="35">
        <v>0</v>
      </c>
      <c r="F23" s="35">
        <v>0</v>
      </c>
      <c r="G23" s="35">
        <v>0</v>
      </c>
    </row>
    <row r="24" spans="1:7" ht="12.75">
      <c r="A24" s="35"/>
      <c r="B24" s="35"/>
      <c r="C24" s="35"/>
      <c r="D24" s="35"/>
      <c r="E24" s="35"/>
      <c r="F24" s="35"/>
      <c r="G24" s="35"/>
    </row>
    <row r="25" spans="1:7" s="31" customFormat="1" ht="12.75">
      <c r="A25" s="35">
        <v>54263126531</v>
      </c>
      <c r="B25" s="35">
        <v>1645733188</v>
      </c>
      <c r="C25" s="35">
        <v>42137466991</v>
      </c>
      <c r="D25" s="35">
        <v>1619532561</v>
      </c>
      <c r="E25" s="35">
        <v>22699497142</v>
      </c>
      <c r="F25" s="35">
        <v>1954813614</v>
      </c>
      <c r="G25" s="35">
        <v>5104912236</v>
      </c>
    </row>
    <row r="26" spans="1:7" ht="12.75">
      <c r="A26" s="35">
        <v>6078204137</v>
      </c>
      <c r="B26" s="35">
        <v>342249966</v>
      </c>
      <c r="C26" s="35">
        <v>6131162955</v>
      </c>
      <c r="D26" s="35">
        <v>286946217</v>
      </c>
      <c r="E26" s="35">
        <v>2859046359</v>
      </c>
      <c r="F26" s="35">
        <v>281973416</v>
      </c>
      <c r="G26" s="35">
        <v>288974814</v>
      </c>
    </row>
    <row r="27" spans="1:7" ht="12.75">
      <c r="A27" s="35">
        <v>0</v>
      </c>
      <c r="B27" s="35">
        <v>0</v>
      </c>
      <c r="C27" s="35">
        <v>0</v>
      </c>
      <c r="D27" s="35">
        <v>0</v>
      </c>
      <c r="E27" s="35">
        <v>0</v>
      </c>
      <c r="F27" s="35">
        <v>0</v>
      </c>
      <c r="G27" s="35">
        <v>0</v>
      </c>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spans="1:3" ht="12.75">
      <c r="A44" s="16"/>
      <c r="B44">
        <v>0</v>
      </c>
      <c r="C44">
        <v>322989.64</v>
      </c>
    </row>
  </sheetData>
  <sheetProtection/>
  <printOptions/>
  <pageMargins left="0.75" right="0.75" top="1" bottom="1" header="0.5" footer="0.5"/>
  <pageSetup horizontalDpi="300" verticalDpi="300" orientation="portrait" r:id="rId1"/>
  <headerFooter alignWithMargins="0">
    <oddHeader>&amp;C&amp;A&amp;R&amp;"Arial,Regular"&amp;08&amp;KB3B3B3maib | public
document creat în cadrul băncii</oddHeader>
    <oddFooter>&amp;CPage &amp;P</oddFooter>
    <evenHeader>&amp;R&amp;"Arial,Regular"&amp;08&amp;KB3B3B3maib | public
document creat în cadrul băncii</evenHeader>
    <firstHeader>&amp;R&amp;"Arial,Regular"&amp;08&amp;KB3B3B3maib | public
document creat în cadrul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BJDTCD230922145418BJGMNPC00002838</dc:description>
  <cp:lastModifiedBy>MAIB</cp:lastModifiedBy>
  <dcterms:modified xsi:type="dcterms:W3CDTF">2022-09-23T11:54:20Z</dcterms:modified>
  <cp:category>maib | 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c21571f5-2dd6-4369-90b8-9f9aedd5f6a8</vt:lpwstr>
  </property>
  <property fmtid="{D5CDD505-2E9C-101B-9397-08002B2CF9AE}" pid="3" name="bjSaver">
    <vt:lpwstr>QLv4drhWBYQztqxBZBSxaOj4sfUAK3Sh</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maib | public</vt:lpwstr>
  </property>
  <property fmtid="{D5CDD505-2E9C-101B-9397-08002B2CF9AE}" pid="7" name="bjClsUserRVM">
    <vt:lpwstr>[{"VisualMarkingType":1,"ShapeName":"","ApplyMarking":true}]</vt:lpwstr>
  </property>
  <property fmtid="{D5CDD505-2E9C-101B-9397-08002B2CF9AE}" pid="8" name="bjLabelHistoryID">
    <vt:lpwstr>{30E2A7DD-DC1C-4F18-8F92-7E81365E4AD9}</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